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795" activeTab="0"/>
  </bookViews>
  <sheets>
    <sheet name="SW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<sst xmlns="http://schemas.openxmlformats.org/spreadsheetml/2006/main" count="14" uniqueCount="14">
  <si>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Your current salary =</t>
  </si>
  <si>
    <t>Required annual savings (initially, as percentage of current salary) =</t>
  </si>
  <si>
    <t>Assumed "safe" Withdrawal Rate =</t>
  </si>
  <si>
    <t>Required annual investment (initially, but increasing with inflation) =</t>
  </si>
  <si>
    <t xml:space="preserve">Fill in the  </t>
  </si>
  <si>
    <t>boxes</t>
  </si>
  <si>
    <t xml:space="preserve">  You'll note that, if you expect to withdraw from your portfolio at some "safe" rate when you retire, </t>
  </si>
  <si>
    <t>Assumed Inflation Rate =</t>
  </si>
  <si>
    <r>
      <t xml:space="preserve">  then you may have to invest a LARGE fraction of your current salary</t>
    </r>
    <r>
      <rPr>
        <b/>
        <sz val="8"/>
        <rFont val="Arial Black"/>
        <family val="2"/>
      </rPr>
      <t xml:space="preserve"> !!!</t>
    </r>
  </si>
  <si>
    <t>Expected Annual Portfolio Growth =</t>
  </si>
  <si>
    <t>Required salary from portfolio (at retirement, but in today's dollars) =</t>
  </si>
  <si>
    <t>Years until Retirement =</t>
  </si>
  <si>
    <t>Factor 1 =</t>
  </si>
  <si>
    <t>Factor 2 =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</si>
</sst>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0.0%"/>
    <numFmt numFmtId="167" formatCode="&quot;$&quot;#,##0.0"/>
    <numFmt numFmtId="168" formatCode="0.000%"/>
    <numFmt numFmtId="169" formatCode="0.000"/>
  </numFmts>
  <fonts count="5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8"/>
      <name val="Arial Black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9" fontId="1" fillId="2" borderId="7" xfId="0" applyNumberFormat="1" applyFont="1" applyFill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 vertical="center"/>
    </xf>
    <xf numFmtId="168" fontId="2" fillId="4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/>
    </xf>
    <xf numFmtId="169" fontId="2" fillId="4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15" sqref="F15"/>
    </sheetView>
  </sheetViews>
  <sheetFormatPr defaultColWidth="9.33203125" defaultRowHeight="11.25"/>
  <cols>
    <col min="1" max="1" width="65.5" style="3" customWidth="1"/>
    <col min="2" max="2" width="13.83203125" style="0" customWidth="1"/>
    <col min="3" max="3" width="10.16015625" style="0" bestFit="1" customWidth="1"/>
    <col min="4" max="4" width="10" style="0" customWidth="1"/>
    <col min="5" max="6" width="10.33203125" style="0" customWidth="1"/>
    <col min="7" max="7" width="9.83203125" style="0" customWidth="1"/>
  </cols>
  <sheetData>
    <row r="1" spans="1:2" ht="12" thickTop="1">
      <c r="A1" s="12" t="s">
        <v>9</v>
      </c>
      <c r="B1" s="14">
        <v>0.08</v>
      </c>
    </row>
    <row r="2" spans="1:6" ht="11.25">
      <c r="A2" s="11" t="s">
        <v>7</v>
      </c>
      <c r="B2" s="15">
        <v>0.02</v>
      </c>
      <c r="D2" s="30"/>
      <c r="E2" s="31" t="s">
        <v>12</v>
      </c>
      <c r="F2" s="34">
        <f>(1+B2)/(1+B1)</f>
        <v>0.9444444444444444</v>
      </c>
    </row>
    <row r="3" spans="1:6" ht="11.25">
      <c r="A3" s="11" t="s">
        <v>11</v>
      </c>
      <c r="B3" s="16">
        <v>30</v>
      </c>
      <c r="D3" s="30"/>
      <c r="E3" s="31" t="s">
        <v>13</v>
      </c>
      <c r="F3" s="32">
        <f>($F$2-1)/($F$2^$B$3-1)/(1+$B$1)^$B$3</f>
        <v>0.006732949616055096</v>
      </c>
    </row>
    <row r="4" spans="1:2" ht="11.25">
      <c r="A4" s="11" t="s">
        <v>10</v>
      </c>
      <c r="B4" s="17">
        <v>40000</v>
      </c>
    </row>
    <row r="5" spans="1:2" ht="12" thickBot="1">
      <c r="A5" s="13" t="s">
        <v>0</v>
      </c>
      <c r="B5" s="18">
        <v>50000</v>
      </c>
    </row>
    <row r="6" spans="1:7" ht="12" thickTop="1">
      <c r="A6" s="3" t="str">
        <f>"Salary in "&amp;TEXT(B3,"0")&amp;" years (from your portfolio) ="</f>
        <v>Salary in 30 years (from your portfolio) =</v>
      </c>
      <c r="B6" s="6">
        <f>B4*(1+B2)^B3</f>
        <v>72454.46336413414</v>
      </c>
      <c r="C6" s="29" t="str">
        <f>TEXT(B4,"$0,000")&amp;" increased by "&amp;TEXT(B2,"0.0%")&amp;" per year for "&amp;TEXT(B3,"0")&amp;" years."</f>
        <v>$40,000 increased by 2.0% per year for 30 years.</v>
      </c>
      <c r="G6" s="8"/>
    </row>
    <row r="7" spans="1:7" ht="11.25">
      <c r="A7" s="10" t="s">
        <v>2</v>
      </c>
      <c r="B7" s="7">
        <v>0.01</v>
      </c>
      <c r="C7" s="7">
        <f>B7+0.01</f>
        <v>0.02</v>
      </c>
      <c r="D7" s="7">
        <f>C7+0.01</f>
        <v>0.03</v>
      </c>
      <c r="E7" s="7">
        <f>D7+0.01</f>
        <v>0.04</v>
      </c>
      <c r="F7" s="7">
        <f>E7+0.01</f>
        <v>0.05</v>
      </c>
      <c r="G7" s="9"/>
    </row>
    <row r="8" spans="1:7" ht="11.25">
      <c r="A8" s="3" t="str">
        <f>"Required portfolio (after "&amp;TEXT(B3,"0")&amp;" years) ="</f>
        <v>Required portfolio (after 30 years) =</v>
      </c>
      <c r="B8" s="6">
        <f>$B$6/B7</f>
        <v>7245446.336413413</v>
      </c>
      <c r="C8" s="9">
        <f>$B$6/C7</f>
        <v>3622723.1682067066</v>
      </c>
      <c r="D8" s="9">
        <f>$B$6/D7</f>
        <v>2415148.7788044713</v>
      </c>
      <c r="E8" s="9">
        <f>$B$6/E7</f>
        <v>1811361.5841033533</v>
      </c>
      <c r="F8" s="9">
        <f>$B$6/F7</f>
        <v>1449089.2672826827</v>
      </c>
      <c r="G8" s="9"/>
    </row>
    <row r="9" spans="1:6" ht="12" thickBot="1">
      <c r="A9" s="3" t="s">
        <v>3</v>
      </c>
      <c r="B9" s="9">
        <f>B8*$F$3</f>
        <v>48783.22512890249</v>
      </c>
      <c r="C9" s="9">
        <f>C8*$F$3</f>
        <v>24391.612564451247</v>
      </c>
      <c r="D9" s="9">
        <f>D8*$F$3</f>
        <v>16261.075042967499</v>
      </c>
      <c r="E9" s="9">
        <f>E8*$F$3</f>
        <v>12195.806282225623</v>
      </c>
      <c r="F9" s="9">
        <f>F8*$F$3</f>
        <v>9756.645025780499</v>
      </c>
    </row>
    <row r="10" spans="1:6" ht="12" thickBot="1">
      <c r="A10" s="21" t="s">
        <v>1</v>
      </c>
      <c r="B10" s="19">
        <f>B9/$B$5</f>
        <v>0.9756645025780498</v>
      </c>
      <c r="C10" s="19">
        <f>C9/$B$5</f>
        <v>0.4878322512890249</v>
      </c>
      <c r="D10" s="19">
        <f>D9/$B$5</f>
        <v>0.32522150085935</v>
      </c>
      <c r="E10" s="19">
        <f>E9/$B$5</f>
        <v>0.24391612564451245</v>
      </c>
      <c r="F10" s="20">
        <f>F9/$B$5</f>
        <v>0.19513290051560997</v>
      </c>
    </row>
    <row r="11" ht="11.25">
      <c r="B11" s="6"/>
    </row>
    <row r="12" ht="12" thickBot="1"/>
    <row r="13" spans="1:2" ht="12.75" thickBot="1" thickTop="1">
      <c r="A13" s="3" t="s">
        <v>4</v>
      </c>
      <c r="B13" s="22" t="s">
        <v>5</v>
      </c>
    </row>
    <row r="14" ht="12.75" thickBot="1" thickTop="1"/>
    <row r="15" spans="1:4" ht="12" thickTop="1">
      <c r="A15" s="23" t="s">
        <v>6</v>
      </c>
      <c r="B15" s="24"/>
      <c r="C15" s="24"/>
      <c r="D15" s="25"/>
    </row>
    <row r="16" spans="1:6" ht="13.5" thickBot="1">
      <c r="A16" s="26" t="s">
        <v>8</v>
      </c>
      <c r="B16" s="27"/>
      <c r="C16" s="27"/>
      <c r="D16" s="28"/>
      <c r="F16" s="33"/>
    </row>
    <row r="17" ht="12" thickTop="1"/>
    <row r="18" ht="11.25">
      <c r="A18" s="4"/>
    </row>
    <row r="19" spans="1:2" ht="11.25">
      <c r="A19" s="4"/>
      <c r="B19" s="2"/>
    </row>
    <row r="20" ht="11.25">
      <c r="A20" s="4"/>
    </row>
    <row r="21" ht="11.25">
      <c r="A21" s="5"/>
    </row>
    <row r="22" spans="1:3" ht="11.25">
      <c r="A22" s="4"/>
      <c r="C22" s="1"/>
    </row>
    <row r="23" spans="1:3" ht="11.25">
      <c r="A23" s="4"/>
      <c r="C23" s="1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2003-05-30T18:32:55Z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