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70" windowHeight="6660" activeTab="0"/>
  </bookViews>
  <sheets>
    <sheet name="Retiremen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<sst xmlns="http://schemas.openxmlformats.org/spreadsheetml/2006/main" count="14" uniqueCount="14">
  <si>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Age at Death</t>
  </si>
  <si>
    <t>Withdrawal Rate</t>
  </si>
  <si>
    <t>Your Current Age</t>
  </si>
  <si>
    <t>Age at Retirement</t>
  </si>
  <si>
    <t>Tax Rate</t>
  </si>
  <si>
    <t>Return on Investment</t>
  </si>
  <si>
    <t>Assumed Inflation</t>
  </si>
  <si>
    <t>Real Return</t>
  </si>
  <si>
    <t xml:space="preserve">fill in the </t>
  </si>
  <si>
    <t>boxes</t>
  </si>
  <si>
    <r>
      <t xml:space="preserve">After-tax Income you need </t>
    </r>
    <r>
      <rPr>
        <b/>
        <u val="single"/>
        <sz val="8"/>
        <rFont val="Arial"/>
        <family val="2"/>
      </rPr>
      <t>NOW</t>
    </r>
  </si>
  <si>
    <t>Before-tax  Income  you'll need</t>
  </si>
  <si>
    <r>
      <t xml:space="preserve">Before-tax Income  you need </t>
    </r>
    <r>
      <rPr>
        <u val="single"/>
        <sz val="8"/>
        <rFont val="Arial"/>
        <family val="2"/>
      </rPr>
      <t>NOW</t>
    </r>
  </si>
  <si>
    <t>Required Portfolio you'll need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</si>
</sst>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5"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22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22"/>
      </bottom>
    </border>
    <border>
      <left style="thick">
        <color indexed="1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10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164" fontId="0" fillId="2" borderId="0" xfId="0" applyNumberForma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10" fontId="0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workbookViewId="0" topLeftCell="A1">
      <selection activeCell="C21" sqref="C21"/>
    </sheetView>
  </sheetViews>
  <sheetFormatPr defaultColWidth="9.33203125" defaultRowHeight="11.25"/>
  <cols>
    <col min="1" max="1" width="1.0078125" style="2" customWidth="1"/>
    <col min="2" max="2" width="32.16015625" style="5" customWidth="1"/>
    <col min="3" max="3" width="12" style="2" customWidth="1"/>
    <col min="4" max="4" width="38.33203125" style="1" customWidth="1"/>
    <col min="5" max="5" width="9.33203125" style="2" customWidth="1"/>
    <col min="6" max="6" width="32.33203125" style="2" customWidth="1"/>
    <col min="7" max="16384" width="9.33203125" style="2" customWidth="1"/>
  </cols>
  <sheetData>
    <row r="1" spans="2:5" ht="12.75" thickBot="1" thickTop="1">
      <c r="B1" s="8" t="s">
        <v>2</v>
      </c>
      <c r="C1" s="9">
        <v>40</v>
      </c>
      <c r="D1" s="5" t="s">
        <v>8</v>
      </c>
      <c r="E1" s="24" t="s">
        <v>9</v>
      </c>
    </row>
    <row r="2" spans="2:3" ht="12" thickTop="1">
      <c r="B2" s="10" t="s">
        <v>3</v>
      </c>
      <c r="C2" s="11">
        <v>65</v>
      </c>
    </row>
    <row r="3" spans="2:3" ht="11.25">
      <c r="B3" s="10" t="s">
        <v>0</v>
      </c>
      <c r="C3" s="11">
        <v>90</v>
      </c>
    </row>
    <row r="4" spans="2:4" ht="11.25">
      <c r="B4" s="10" t="s">
        <v>10</v>
      </c>
      <c r="C4" s="12">
        <v>50000</v>
      </c>
      <c r="D4" s="1" t="str">
        <f>"at your current age of "&amp;TEXT(C1,"0")</f>
        <v>at your current age of 40</v>
      </c>
    </row>
    <row r="5" spans="2:3" ht="11.25">
      <c r="B5" s="10" t="s">
        <v>4</v>
      </c>
      <c r="C5" s="13">
        <v>0.35</v>
      </c>
    </row>
    <row r="6" spans="2:3" ht="11.25">
      <c r="B6" s="10" t="s">
        <v>5</v>
      </c>
      <c r="C6" s="13">
        <v>0.06</v>
      </c>
    </row>
    <row r="7" spans="2:3" ht="12" thickBot="1">
      <c r="B7" s="3" t="s">
        <v>6</v>
      </c>
      <c r="C7" s="4">
        <v>0.03</v>
      </c>
    </row>
    <row r="8" spans="2:6" ht="12" thickTop="1">
      <c r="B8" s="14" t="s">
        <v>7</v>
      </c>
      <c r="C8" s="15">
        <f>(C6-C7)/(1+C7)</f>
        <v>0.029126213592233007</v>
      </c>
      <c r="D8" s="21" t="str">
        <f>"reduced from "&amp;TEXT(C6,"0.0%")&amp;" because of inflation @ "&amp;TEXT(C7,"0.0%")</f>
        <v>reduced from 6.0% because of inflation @ 3.0%</v>
      </c>
      <c r="E8" s="25"/>
      <c r="F8" s="25"/>
    </row>
    <row r="9" spans="2:6" ht="11.25">
      <c r="B9" s="16" t="s">
        <v>12</v>
      </c>
      <c r="C9" s="17">
        <f>C4/(1-C5)</f>
        <v>76923.07692307692</v>
      </c>
      <c r="D9" s="22" t="str">
        <f>"at your current age of "&amp;TEXT(C1,"0")&amp;" (increased from "&amp;TEXT(C4,"$0,000")&amp;" because of tax rate @ "&amp;TEXT(C5,"0%")&amp;")"</f>
        <v>at your current age of 40 (increased from $50,000 because of tax rate @ 35%)</v>
      </c>
      <c r="E9" s="19"/>
      <c r="F9" s="19"/>
    </row>
    <row r="10" spans="2:6" ht="11.25">
      <c r="B10" s="16" t="s">
        <v>11</v>
      </c>
      <c r="C10" s="18">
        <f>C9*(1+C7)^(C2-C1)</f>
        <v>161059.84074263184</v>
      </c>
      <c r="D10" s="23" t="str">
        <f>"at your retirement age of "&amp;TEXT(C2,"0")&amp;" (increased from "&amp;TEXT(C9,"$0,000")&amp;" because of inflation @ "&amp;TEXT(C7,"0%")&amp;")"</f>
        <v>at your retirement age of 65 (increased from $76,923 because of inflation @ 3%)</v>
      </c>
      <c r="E10" s="19"/>
      <c r="F10" s="19"/>
    </row>
    <row r="11" spans="2:6" ht="11.25">
      <c r="B11" s="16" t="s">
        <v>13</v>
      </c>
      <c r="C11" s="18">
        <f>C10*(1-(1+C8)^(C2-C3))/C8</f>
        <v>2832061.1435097614</v>
      </c>
      <c r="D11" s="23" t="str">
        <f>"at your retirement age of "&amp;TEXT(C2,"0")&amp;" so portfolio will last to age "&amp;TEXT(C3,"0")&amp;" with annual withdrawals of "&amp;TEXT(C10,"$0,000")</f>
        <v>at your retirement age of 65 so portfolio will last to age 90 with annual withdrawals of $161,060</v>
      </c>
      <c r="E11" s="19"/>
      <c r="F11" s="19"/>
    </row>
    <row r="12" spans="2:6" ht="11.25">
      <c r="B12" s="16"/>
      <c r="C12" s="19"/>
      <c r="D12" s="22" t="str">
        <f>"  (assuming your portfolio grows at a Real Return of "&amp;TEXT(C8,"0.00%")&amp;")"</f>
        <v>  (assuming your portfolio grows at a Real Return of 2.91%)</v>
      </c>
      <c r="E12" s="19"/>
      <c r="F12" s="19"/>
    </row>
    <row r="13" spans="2:6" ht="11.25">
      <c r="B13" s="16" t="s">
        <v>1</v>
      </c>
      <c r="C13" s="20">
        <f>C10/C11</f>
        <v>0.056870184851669926</v>
      </c>
      <c r="D13" s="22" t="str">
        <f>"at your retirement age of "&amp;TEXT(C2,"0")&amp;" as a percentage of "&amp;TEXT(C11,"$0,000")</f>
        <v>at your retirement age of 65 as a percentage of $2,832,061</v>
      </c>
      <c r="E13" s="19"/>
      <c r="F13" s="19"/>
    </row>
    <row r="14" ht="12" thickBot="1"/>
    <row r="15" spans="2:6" ht="12">
      <c r="B15" s="26" t="str">
        <f>"  You are "&amp;TEXT(C1,"0")&amp;" years old and can live comfortably on "&amp;TEXT(C4,"$0,000")&amp;" after-taxes, meaning "&amp;TEXT(C9,"$0,000")&amp;" before-taxes @ "&amp;TEXT(C5,"0%")&amp;"."</f>
        <v>  You are 40 years old and can live comfortably on $50,000 after-taxes, meaning $76,923 before-taxes @ 35%.</v>
      </c>
      <c r="C15" s="27"/>
      <c r="D15" s="28"/>
      <c r="E15" s="27"/>
      <c r="F15" s="29"/>
    </row>
    <row r="16" spans="2:6" ht="12">
      <c r="B16" s="30" t="str">
        <f>"  At an inflation rate of "&amp;TEXT(C7,"0.0%")&amp;", that means a before-tax income of "&amp;TEXT(C10,"$0,000")&amp;" by the time you reach age "&amp;TEXT(C2,"0")&amp;"."</f>
        <v>  At an inflation rate of 3.0%, that means a before-tax income of $161,060 by the time you reach age 65.</v>
      </c>
      <c r="C16" s="31"/>
      <c r="D16" s="32"/>
      <c r="E16" s="31"/>
      <c r="F16" s="33"/>
    </row>
    <row r="17" spans="2:6" ht="12">
      <c r="B17" s="30" t="str">
        <f>"  If your portfolio grows at a Real Return Rate of "&amp;TEXT(C8,"0.00%")&amp;" and you want your portfolio to last to age "&amp;TEXT(C3,"0")&amp;","</f>
        <v>  If your portfolio grows at a Real Return Rate of 2.91% and you want your portfolio to last to age 90,</v>
      </c>
      <c r="C17" s="31"/>
      <c r="D17" s="32"/>
      <c r="E17" s="31"/>
      <c r="F17" s="33"/>
    </row>
    <row r="18" spans="2:6" ht="12">
      <c r="B18" s="30" t="str">
        <f>"  then, by age "&amp;TEXT(C2,"0")&amp;", you must have a portfolio of "&amp;TEXT(C11,"$0,000")&amp;" so that you can withdraw "&amp;TEXT(C10,"$0,000")&amp;" per year."</f>
        <v>  then, by age 65, you must have a portfolio of $2,832,061 so that you can withdraw $161,060 per year.</v>
      </c>
      <c r="C18" s="31"/>
      <c r="D18" s="32"/>
      <c r="E18" s="31"/>
      <c r="F18" s="33"/>
    </row>
    <row r="19" spans="2:6" ht="12.75" thickBot="1">
      <c r="B19" s="34" t="str">
        <f>"  That corresponds to a withdrawal rate (initially) of "&amp;TEXT(C13,"0.00%")&amp;"."</f>
        <v>  That corresponds to a withdrawal rate (initially) of 5.69%.</v>
      </c>
      <c r="C19" s="35"/>
      <c r="D19" s="36"/>
      <c r="E19" s="35"/>
      <c r="F19" s="37"/>
    </row>
    <row r="21" ht="11.25">
      <c r="C21" s="6"/>
    </row>
    <row r="22" ht="11.25">
      <c r="C22" s="7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2003-03-13T13:36:20Z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