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6660" activeTab="0"/>
  </bookViews>
  <sheets>
    <sheet name="Mix" sheetId="1" r:id="rId1"/>
  </sheets>
  <definedNames>
    <definedName name="B">'Mix'!$D$3</definedName>
    <definedName name="cor">'Mix'!$B$2</definedName>
    <definedName name="cr">'Mix'!$C$34:$O$34</definedName>
    <definedName name="P">'Mix'!$C$4</definedName>
    <definedName name="Q">'Mix'!$D$4</definedName>
    <definedName name="S">'Mix'!$C$3</definedName>
    <definedName name="V">'Mix'!$D$8</definedName>
    <definedName name="x">'Mix'!$H$9</definedName>
    <definedName name="y">'Mix'!$D$6</definedName>
  </definedNames>
  <calcPr fullCalcOnLoad="1"/>
</workbook>
</file>

<file path=xl/sharedStrings.xml><?xml version="1.0" encoding="utf-8"?>
<sst xmlns="http://schemas.openxmlformats.org/spreadsheetml/2006/main" count="21" uniqueCount="21">
  <si>
    <t>Volatilities =</t>
  </si>
  <si>
    <t>Stocks</t>
  </si>
  <si>
    <t>Bonds</t>
  </si>
  <si>
    <t>Annualized Returns =</t>
  </si>
  <si>
    <t>Correlation</t>
  </si>
  <si>
    <t>Average Returns =</t>
  </si>
  <si>
    <t>Stock component =</t>
  </si>
  <si>
    <t>Portfolio Annualized return =</t>
  </si>
  <si>
    <t>Portfolio Volatility =</t>
  </si>
  <si>
    <t>Fill in the stuff inside the</t>
  </si>
  <si>
    <t>red boxes</t>
  </si>
  <si>
    <r>
      <t>BEST mix</t>
    </r>
    <r>
      <rPr>
        <b/>
        <sz val="8"/>
        <rFont val="Arial"/>
        <family val="2"/>
      </rPr>
      <t>: Bond component =</t>
    </r>
  </si>
  <si>
    <t>Average Portfolio Return =</t>
  </si>
  <si>
    <r>
      <t xml:space="preserve">Note:  </t>
    </r>
    <r>
      <rPr>
        <b/>
        <sz val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Blue</t>
    </r>
    <r>
      <rPr>
        <b/>
        <sz val="8"/>
        <rFont val="Arial"/>
        <family val="2"/>
      </rPr>
      <t xml:space="preserve"> curve uses:</t>
    </r>
  </si>
  <si>
    <r>
      <t xml:space="preserve">   </t>
    </r>
    <r>
      <rPr>
        <b/>
        <sz val="8"/>
        <color indexed="23"/>
        <rFont val="Arial"/>
        <family val="2"/>
      </rPr>
      <t>Grey</t>
    </r>
    <r>
      <rPr>
        <sz val="8"/>
        <rFont val="Arial"/>
        <family val="2"/>
      </rPr>
      <t xml:space="preserve"> curve uses:</t>
    </r>
  </si>
  <si>
    <t>Annualized=Average - (1/2) Volatility^2</t>
  </si>
  <si>
    <t>Annualized=SQRT[(1+Average)^2 - Volatility^2] - 1</t>
  </si>
  <si>
    <t xml:space="preserve">See:  </t>
  </si>
  <si>
    <t>http://www.gummy-stuff.org/stock-bond-ratio.htm</t>
  </si>
  <si>
    <t>Correlation =</t>
  </si>
  <si>
    <t>Minimum Vlatility at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</si>
</sst>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0.000%"/>
    <numFmt numFmtId="174" formatCode="0.0%"/>
    <numFmt numFmtId="175" formatCode="0.00000%"/>
  </numFmts>
  <fonts count="14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.25"/>
      <name val="Arial"/>
      <family val="0"/>
    </font>
    <font>
      <b/>
      <sz val="8"/>
      <name val="Arial Black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23"/>
      <name val="Arial"/>
      <family val="2"/>
    </font>
    <font>
      <b/>
      <sz val="8"/>
      <color indexed="10"/>
      <name val="Arial"/>
      <family val="2"/>
    </font>
    <font>
      <sz val="9.5"/>
      <name val="Arial"/>
      <family val="0"/>
    </font>
    <font>
      <sz val="7.2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22"/>
      </right>
      <top style="thick">
        <color indexed="10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10"/>
      </top>
      <bottom style="thick">
        <color indexed="1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0" fontId="0" fillId="0" borderId="0" xfId="0" applyNumberFormat="1" applyFont="1" applyAlignment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3" borderId="3" xfId="0" applyNumberFormat="1" applyFont="1" applyFill="1" applyBorder="1" applyAlignment="1">
      <alignment horizontal="center" vertical="center"/>
    </xf>
    <xf numFmtId="10" fontId="0" fillId="4" borderId="4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74" fontId="1" fillId="4" borderId="6" xfId="0" applyNumberFormat="1" applyFont="1" applyFill="1" applyBorder="1" applyAlignment="1">
      <alignment horizontal="center" vertical="center"/>
    </xf>
    <xf numFmtId="10" fontId="1" fillId="4" borderId="7" xfId="0" applyNumberFormat="1" applyFont="1" applyFill="1" applyBorder="1" applyAlignment="1">
      <alignment horizontal="right" vertical="center"/>
    </xf>
    <xf numFmtId="10" fontId="0" fillId="4" borderId="8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right" vertical="center"/>
    </xf>
    <xf numFmtId="174" fontId="1" fillId="4" borderId="9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right" vertical="center"/>
    </xf>
    <xf numFmtId="10" fontId="1" fillId="3" borderId="10" xfId="0" applyNumberFormat="1" applyFont="1" applyFill="1" applyBorder="1" applyAlignment="1">
      <alignment horizontal="right" vertical="center"/>
    </xf>
    <xf numFmtId="10" fontId="1" fillId="3" borderId="11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right" vertical="center"/>
    </xf>
    <xf numFmtId="10" fontId="1" fillId="3" borderId="13" xfId="0" applyNumberFormat="1" applyFont="1" applyFill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0" fillId="2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9" fontId="1" fillId="3" borderId="17" xfId="0" applyNumberFormat="1" applyFont="1" applyFill="1" applyBorder="1" applyAlignment="1">
      <alignment horizontal="center" vertical="center"/>
    </xf>
    <xf numFmtId="10" fontId="1" fillId="3" borderId="18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0" fontId="4" fillId="4" borderId="19" xfId="0" applyNumberFormat="1" applyFont="1" applyFill="1" applyBorder="1" applyAlignment="1">
      <alignment horizontal="right" vertical="center"/>
    </xf>
    <xf numFmtId="9" fontId="1" fillId="4" borderId="2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Alignment="1">
      <alignment horizontal="left" vertical="center"/>
    </xf>
    <xf numFmtId="10" fontId="0" fillId="3" borderId="0" xfId="0" applyNumberFormat="1" applyFont="1" applyFill="1" applyAlignment="1">
      <alignment horizontal="center" vertical="center"/>
    </xf>
    <xf numFmtId="10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left" vertical="center"/>
    </xf>
    <xf numFmtId="10" fontId="0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left" vertical="center"/>
    </xf>
    <xf numFmtId="10" fontId="0" fillId="0" borderId="0" xfId="0" applyNumberFormat="1" applyFont="1" applyAlignment="1">
      <alignment horizontal="left"/>
    </xf>
    <xf numFmtId="10" fontId="2" fillId="3" borderId="0" xfId="0" applyNumberFormat="1" applyFont="1" applyFill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87"/>
          <c:w val="0.9565"/>
          <c:h val="0.913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Mix!$E$2:$O$2</c:f>
              <c:numCache>
                <c:ptCount val="11"/>
                <c:pt idx="0">
                  <c:v>0</c:v>
                </c:pt>
                <c:pt idx="1">
                  <c:v>0.09999999999999998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0.3999999999999999</c:v>
                </c:pt>
                <c:pt idx="5">
                  <c:v>0.4999999999999999</c:v>
                </c:pt>
                <c:pt idx="6">
                  <c:v>0.5999999999999999</c:v>
                </c:pt>
                <c:pt idx="7">
                  <c:v>0.6999999999999998</c:v>
                </c:pt>
                <c:pt idx="8">
                  <c:v>0.7999999999999998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Mix!$E$5:$O$5</c:f>
              <c:numCache>
                <c:ptCount val="11"/>
                <c:pt idx="0">
                  <c:v>0.05500000000000001</c:v>
                </c:pt>
                <c:pt idx="1">
                  <c:v>0.05808600000000002</c:v>
                </c:pt>
                <c:pt idx="2">
                  <c:v>0.06030400000000001</c:v>
                </c:pt>
                <c:pt idx="3">
                  <c:v>0.061654</c:v>
                </c:pt>
                <c:pt idx="4">
                  <c:v>0.06213600000000001</c:v>
                </c:pt>
                <c:pt idx="5">
                  <c:v>0.061750000000000006</c:v>
                </c:pt>
                <c:pt idx="6">
                  <c:v>0.060496</c:v>
                </c:pt>
                <c:pt idx="7">
                  <c:v>0.05837400000000001</c:v>
                </c:pt>
                <c:pt idx="8">
                  <c:v>0.05538400000000001</c:v>
                </c:pt>
                <c:pt idx="9">
                  <c:v>0.051526000000000016</c:v>
                </c:pt>
                <c:pt idx="10">
                  <c:v>0.04680000000000001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Mix!$D$6</c:f>
              <c:numCache>
                <c:ptCount val="1"/>
                <c:pt idx="0">
                  <c:v>0.4055299539170506</c:v>
                </c:pt>
              </c:numCache>
            </c:numRef>
          </c:xVal>
          <c:yVal>
            <c:numRef>
              <c:f>Mix!$D$9</c:f>
              <c:numCache>
                <c:ptCount val="1"/>
                <c:pt idx="0">
                  <c:v>0.0621373271889401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Mix!$E$2:$O$2</c:f>
              <c:numCache>
                <c:ptCount val="11"/>
                <c:pt idx="0">
                  <c:v>0</c:v>
                </c:pt>
                <c:pt idx="1">
                  <c:v>0.09999999999999998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0.3999999999999999</c:v>
                </c:pt>
                <c:pt idx="5">
                  <c:v>0.4999999999999999</c:v>
                </c:pt>
                <c:pt idx="6">
                  <c:v>0.5999999999999999</c:v>
                </c:pt>
                <c:pt idx="7">
                  <c:v>0.6999999999999998</c:v>
                </c:pt>
                <c:pt idx="8">
                  <c:v>0.7999999999999998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Mix!$E$6:$O$6</c:f>
              <c:numCache>
                <c:ptCount val="11"/>
                <c:pt idx="0">
                  <c:v>0.05830052442583633</c:v>
                </c:pt>
                <c:pt idx="1">
                  <c:v>0.060753034405275796</c:v>
                </c:pt>
                <c:pt idx="2">
                  <c:v>0.06240670178609098</c:v>
                </c:pt>
                <c:pt idx="3">
                  <c:v>0.06326525382897752</c:v>
                </c:pt>
                <c:pt idx="4">
                  <c:v>0.06333061650645622</c:v>
                </c:pt>
                <c:pt idx="5">
                  <c:v>0.06260293619018387</c:v>
                </c:pt>
                <c:pt idx="6">
                  <c:v>0.061080581294370884</c:v>
                </c:pt>
                <c:pt idx="7">
                  <c:v>0.05876012391853891</c:v>
                </c:pt>
                <c:pt idx="8">
                  <c:v>0.05563630100522787</c:v>
                </c:pt>
                <c:pt idx="9">
                  <c:v>0.05170195397745658</c:v>
                </c:pt>
                <c:pt idx="10">
                  <c:v>0.04694794521981849</c:v>
                </c:pt>
              </c:numCache>
            </c:numRef>
          </c:yVal>
          <c:smooth val="1"/>
        </c:ser>
        <c:axId val="28749078"/>
        <c:axId val="57415111"/>
      </c:scatterChart>
      <c:valAx>
        <c:axId val="2874907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crossBetween val="midCat"/>
        <c:dispUnits/>
        <c:majorUnit val="0.1"/>
      </c:val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815"/>
          <c:w val="0.9565"/>
          <c:h val="0.918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Mix!$E$2:$O$2</c:f>
              <c:numCache>
                <c:ptCount val="11"/>
                <c:pt idx="0">
                  <c:v>0</c:v>
                </c:pt>
                <c:pt idx="1">
                  <c:v>0.09999999999999998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0.3999999999999999</c:v>
                </c:pt>
                <c:pt idx="5">
                  <c:v>0.4999999999999999</c:v>
                </c:pt>
                <c:pt idx="6">
                  <c:v>0.5999999999999999</c:v>
                </c:pt>
                <c:pt idx="7">
                  <c:v>0.6999999999999998</c:v>
                </c:pt>
                <c:pt idx="8">
                  <c:v>0.7999999999999998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Mix!$E$13:$O$13</c:f>
              <c:numCache>
                <c:ptCount val="11"/>
                <c:pt idx="0">
                  <c:v>0.3</c:v>
                </c:pt>
                <c:pt idx="1">
                  <c:v>0.2717130839691015</c:v>
                </c:pt>
                <c:pt idx="2">
                  <c:v>0.2437047393876451</c:v>
                </c:pt>
                <c:pt idx="3">
                  <c:v>0.21608331726442928</c:v>
                </c:pt>
                <c:pt idx="4">
                  <c:v>0.18901851761137056</c:v>
                </c:pt>
                <c:pt idx="5">
                  <c:v>0.1627882059609971</c:v>
                </c:pt>
                <c:pt idx="6">
                  <c:v>0.13786950351691274</c:v>
                </c:pt>
                <c:pt idx="7">
                  <c:v>0.11511733144926531</c:v>
                </c:pt>
                <c:pt idx="8">
                  <c:v>0.09608329719571453</c:v>
                </c:pt>
                <c:pt idx="9">
                  <c:v>0.08335466393669884</c:v>
                </c:pt>
                <c:pt idx="10">
                  <c:v>0.08</c:v>
                </c:pt>
              </c:numCache>
            </c:numRef>
          </c:yVal>
          <c:smooth val="1"/>
        </c:ser>
        <c:axId val="46973952"/>
        <c:axId val="20112385"/>
      </c:scatterChart>
      <c:valAx>
        <c:axId val="4697395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crossBetween val="midCat"/>
        <c:dispUnits/>
        <c:majorUnit val="0.1"/>
      </c:valAx>
      <c:valAx>
        <c:axId val="20112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Mix!$C$34:$M$34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cat>
          <c:val>
            <c:numRef>
              <c:f>Mix!$C$35:$M$35</c:f>
              <c:numCache>
                <c:ptCount val="11"/>
                <c:pt idx="0">
                  <c:v>0.06639004149377593</c:v>
                </c:pt>
                <c:pt idx="1">
                  <c:v>0.043668122270742356</c:v>
                </c:pt>
                <c:pt idx="2">
                  <c:v>0.018433179723502308</c:v>
                </c:pt>
                <c:pt idx="3">
                  <c:v>-0.009756097560975618</c:v>
                </c:pt>
                <c:pt idx="4">
                  <c:v>-0.04145077720207253</c:v>
                </c:pt>
                <c:pt idx="5">
                  <c:v>-0.07734806629834255</c:v>
                </c:pt>
                <c:pt idx="6">
                  <c:v>-0.1183431952662722</c:v>
                </c:pt>
                <c:pt idx="7">
                  <c:v>-0.16560509554140132</c:v>
                </c:pt>
                <c:pt idx="8">
                  <c:v>-0.22068965517241376</c:v>
                </c:pt>
                <c:pt idx="9">
                  <c:v>-0.28571428571428564</c:v>
                </c:pt>
                <c:pt idx="10">
                  <c:v>-0.3636363636363634</c:v>
                </c:pt>
              </c:numCache>
            </c:numRef>
          </c:val>
          <c:smooth val="0"/>
        </c:ser>
        <c:axId val="46793738"/>
        <c:axId val="18490459"/>
      </c:lineChart>
      <c:catAx>
        <c:axId val="467937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793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0.70175</cdr:y>
    </cdr:from>
    <cdr:to>
      <cdr:x>0.96625</cdr:x>
      <cdr:y>0.785</cdr:y>
    </cdr:to>
    <cdr:sp>
      <cdr:nvSpPr>
        <cdr:cNvPr id="1" name="TextBox 2"/>
        <cdr:cNvSpPr txBox="1">
          <a:spLocks noChangeArrowheads="1"/>
        </cdr:cNvSpPr>
      </cdr:nvSpPr>
      <cdr:spPr>
        <a:xfrm>
          <a:off x="3219450" y="1438275"/>
          <a:ext cx="923925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Percentage Bonds</a:t>
          </a:r>
        </a:p>
      </cdr:txBody>
    </cdr:sp>
  </cdr:relSizeAnchor>
  <cdr:relSizeAnchor xmlns:cdr="http://schemas.openxmlformats.org/drawingml/2006/chartDrawing">
    <cdr:from>
      <cdr:x>0</cdr:x>
      <cdr:y>0.1305</cdr:y>
    </cdr:from>
    <cdr:to>
      <cdr:x>0.0465</cdr:x>
      <cdr:y>0.7925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66700"/>
          <a:ext cx="200025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Annualized Portfolio Return</a:t>
          </a:r>
        </a:p>
      </cdr:txBody>
    </cdr:sp>
  </cdr:relSizeAnchor>
  <cdr:relSizeAnchor xmlns:cdr="http://schemas.openxmlformats.org/drawingml/2006/chartDrawing">
    <cdr:from>
      <cdr:x>0.477</cdr:x>
      <cdr:y>0</cdr:y>
    </cdr:from>
    <cdr:to>
      <cdr:x>0.99575</cdr:x>
      <cdr:y>0.0925</cdr:y>
    </cdr:to>
    <cdr:sp textlink="Mix!$G$10">
      <cdr:nvSpPr>
        <cdr:cNvPr id="3" name="TextBox 4"/>
        <cdr:cNvSpPr txBox="1">
          <a:spLocks noChangeArrowheads="1"/>
        </cdr:cNvSpPr>
      </cdr:nvSpPr>
      <cdr:spPr>
        <a:xfrm>
          <a:off x="2047875" y="0"/>
          <a:ext cx="222885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FF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0be51183-c932-4f26-94c0-79ea35848b2f}" type="TxLink">
            <a:rPr lang="en-US" cap="none" sz="800" b="1" i="0" u="none" baseline="0">
              <a:latin typeface="Arial"/>
              <a:ea typeface="Arial"/>
              <a:cs typeface="Arial"/>
            </a:rPr>
            <a:t>'Best' Annualized Portfolio Return = 6.2%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0.41675</cdr:x>
      <cdr:y>0.0925</cdr:y>
    </cdr:to>
    <cdr:sp textlink="Mix!$G$11">
      <cdr:nvSpPr>
        <cdr:cNvPr id="4" name="TextBox 5"/>
        <cdr:cNvSpPr txBox="1">
          <a:spLocks noChangeArrowheads="1"/>
        </cdr:cNvSpPr>
      </cdr:nvSpPr>
      <cdr:spPr>
        <a:xfrm>
          <a:off x="0" y="0"/>
          <a:ext cx="179070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558da38c-f1b2-4b3c-aa3c-7364f33fe327}" type="TxLink">
            <a:rPr lang="en-US" cap="none" sz="800" b="1" i="0" u="none" baseline="0">
              <a:latin typeface="Arial"/>
              <a:ea typeface="Arial"/>
              <a:cs typeface="Arial"/>
            </a:rPr>
            <a:t>Best Stock/Bond mix = 59% / 41%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0.74925</cdr:x>
      <cdr:y>0.769</cdr:y>
    </cdr:from>
    <cdr:to>
      <cdr:x>0.96425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1800225"/>
          <a:ext cx="923925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Percentage Bonds</a:t>
          </a:r>
        </a:p>
      </cdr:txBody>
    </cdr:sp>
  </cdr:relSizeAnchor>
  <cdr:relSizeAnchor xmlns:cdr="http://schemas.openxmlformats.org/drawingml/2006/chartDrawing">
    <cdr:from>
      <cdr:x>0</cdr:x>
      <cdr:y>0.11875</cdr:y>
    </cdr:from>
    <cdr:to>
      <cdr:x>0.0465</cdr:x>
      <cdr:y>0.54375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2000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Volatility of Portfolio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0</cdr:y>
    </cdr:from>
    <cdr:to>
      <cdr:x>0.87325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0"/>
          <a:ext cx="129540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 Stocks for min volatility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15</xdr:col>
      <xdr:colOff>0</xdr:colOff>
      <xdr:row>13</xdr:row>
      <xdr:rowOff>57150</xdr:rowOff>
    </xdr:to>
    <xdr:graphicFrame>
      <xdr:nvGraphicFramePr>
        <xdr:cNvPr id="1" name="Chart 2"/>
        <xdr:cNvGraphicFramePr/>
      </xdr:nvGraphicFramePr>
      <xdr:xfrm>
        <a:off x="2647950" y="0"/>
        <a:ext cx="42957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47625</xdr:rowOff>
    </xdr:from>
    <xdr:to>
      <xdr:col>15</xdr:col>
      <xdr:colOff>0</xdr:colOff>
      <xdr:row>29</xdr:row>
      <xdr:rowOff>114300</xdr:rowOff>
    </xdr:to>
    <xdr:graphicFrame>
      <xdr:nvGraphicFramePr>
        <xdr:cNvPr id="2" name="Chart 4"/>
        <xdr:cNvGraphicFramePr/>
      </xdr:nvGraphicFramePr>
      <xdr:xfrm>
        <a:off x="2647950" y="2047875"/>
        <a:ext cx="42957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</xdr:row>
      <xdr:rowOff>57150</xdr:rowOff>
    </xdr:from>
    <xdr:to>
      <xdr:col>3</xdr:col>
      <xdr:colOff>514350</xdr:colOff>
      <xdr:row>29</xdr:row>
      <xdr:rowOff>104775</xdr:rowOff>
    </xdr:to>
    <xdr:graphicFrame>
      <xdr:nvGraphicFramePr>
        <xdr:cNvPr id="3" name="Chart 5"/>
        <xdr:cNvGraphicFramePr/>
      </xdr:nvGraphicFramePr>
      <xdr:xfrm>
        <a:off x="66675" y="2200275"/>
        <a:ext cx="25241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R21" sqref="R21"/>
    </sheetView>
  </sheetViews>
  <sheetFormatPr defaultColWidth="9.33203125" defaultRowHeight="11.25"/>
  <cols>
    <col min="1" max="1" width="1.171875" style="1" customWidth="1"/>
    <col min="2" max="2" width="23.83203125" style="1" customWidth="1"/>
    <col min="3" max="3" width="11.33203125" style="1" customWidth="1"/>
    <col min="4" max="4" width="10" style="1" customWidth="1"/>
    <col min="5" max="14" width="6.83203125" style="8" customWidth="1"/>
    <col min="15" max="15" width="6.83203125" style="1" customWidth="1"/>
    <col min="16" max="16384" width="9.33203125" style="1" customWidth="1"/>
  </cols>
  <sheetData>
    <row r="1" spans="2:15" ht="12.75" thickBot="1" thickTop="1">
      <c r="B1" s="4" t="s">
        <v>4</v>
      </c>
      <c r="C1" s="2"/>
      <c r="D1" s="2"/>
      <c r="E1" s="9">
        <v>1</v>
      </c>
      <c r="F1" s="9">
        <f>E1-0.1</f>
        <v>0.9</v>
      </c>
      <c r="G1" s="9">
        <f aca="true" t="shared" si="0" ref="G1:O1">F1-0.1</f>
        <v>0.8</v>
      </c>
      <c r="H1" s="9">
        <f t="shared" si="0"/>
        <v>0.7000000000000001</v>
      </c>
      <c r="I1" s="9">
        <f t="shared" si="0"/>
        <v>0.6000000000000001</v>
      </c>
      <c r="J1" s="9">
        <f t="shared" si="0"/>
        <v>0.5000000000000001</v>
      </c>
      <c r="K1" s="9">
        <f t="shared" si="0"/>
        <v>0.40000000000000013</v>
      </c>
      <c r="L1" s="9">
        <f t="shared" si="0"/>
        <v>0.30000000000000016</v>
      </c>
      <c r="M1" s="9">
        <f t="shared" si="0"/>
        <v>0.20000000000000015</v>
      </c>
      <c r="N1" s="9">
        <f t="shared" si="0"/>
        <v>0.10000000000000014</v>
      </c>
      <c r="O1" s="9">
        <f t="shared" si="0"/>
        <v>1.3877787807814457E-16</v>
      </c>
    </row>
    <row r="2" spans="2:15" ht="12.75" thickBot="1" thickTop="1">
      <c r="B2" s="5">
        <v>0.2</v>
      </c>
      <c r="C2" s="20" t="s">
        <v>1</v>
      </c>
      <c r="D2" s="3" t="s">
        <v>2</v>
      </c>
      <c r="E2" s="9">
        <f>1-E1</f>
        <v>0</v>
      </c>
      <c r="F2" s="9">
        <f>1-F1</f>
        <v>0.09999999999999998</v>
      </c>
      <c r="G2" s="9">
        <f aca="true" t="shared" si="1" ref="G2:L2">1-G1</f>
        <v>0.19999999999999996</v>
      </c>
      <c r="H2" s="9">
        <f t="shared" si="1"/>
        <v>0.29999999999999993</v>
      </c>
      <c r="I2" s="9">
        <f t="shared" si="1"/>
        <v>0.3999999999999999</v>
      </c>
      <c r="J2" s="9">
        <f t="shared" si="1"/>
        <v>0.4999999999999999</v>
      </c>
      <c r="K2" s="9">
        <f t="shared" si="1"/>
        <v>0.5999999999999999</v>
      </c>
      <c r="L2" s="9">
        <f t="shared" si="1"/>
        <v>0.6999999999999998</v>
      </c>
      <c r="M2" s="9">
        <f>1-M1</f>
        <v>0.7999999999999998</v>
      </c>
      <c r="N2" s="9">
        <f>1-N1</f>
        <v>0.8999999999999999</v>
      </c>
      <c r="O2" s="9">
        <f>1-O1</f>
        <v>0.9999999999999999</v>
      </c>
    </row>
    <row r="3" spans="2:15" ht="12" thickTop="1">
      <c r="B3" s="16" t="s">
        <v>5</v>
      </c>
      <c r="C3" s="22">
        <v>0.1</v>
      </c>
      <c r="D3" s="17">
        <v>0.05</v>
      </c>
      <c r="E3" s="9">
        <f aca="true" t="shared" si="2" ref="E3:O3">E$1*$C3+E$2*$D3</f>
        <v>0.1</v>
      </c>
      <c r="F3" s="9">
        <f t="shared" si="2"/>
        <v>0.09500000000000001</v>
      </c>
      <c r="G3" s="9">
        <f t="shared" si="2"/>
        <v>0.09000000000000001</v>
      </c>
      <c r="H3" s="9">
        <f t="shared" si="2"/>
        <v>0.085</v>
      </c>
      <c r="I3" s="9">
        <f t="shared" si="2"/>
        <v>0.08000000000000002</v>
      </c>
      <c r="J3" s="9">
        <f t="shared" si="2"/>
        <v>0.07500000000000001</v>
      </c>
      <c r="K3" s="9">
        <f t="shared" si="2"/>
        <v>0.07</v>
      </c>
      <c r="L3" s="9">
        <f t="shared" si="2"/>
        <v>0.06500000000000002</v>
      </c>
      <c r="M3" s="9">
        <f t="shared" si="2"/>
        <v>0.06000000000000001</v>
      </c>
      <c r="N3" s="9">
        <f t="shared" si="2"/>
        <v>0.055000000000000014</v>
      </c>
      <c r="O3" s="9">
        <f t="shared" si="2"/>
        <v>0.05000000000000001</v>
      </c>
    </row>
    <row r="4" spans="2:15" ht="12" thickBot="1">
      <c r="B4" s="18" t="s">
        <v>0</v>
      </c>
      <c r="C4" s="23">
        <v>0.3</v>
      </c>
      <c r="D4" s="19">
        <v>0.08</v>
      </c>
      <c r="E4" s="9">
        <f aca="true" t="shared" si="3" ref="E4:O4">SQRT(E$1^2*$C4^2+E$2^2*$D4^2+2*$B$2*E$1*E$2*$C4*$D4)</f>
        <v>0.3</v>
      </c>
      <c r="F4" s="9">
        <f t="shared" si="3"/>
        <v>0.2717130839691015</v>
      </c>
      <c r="G4" s="9">
        <f t="shared" si="3"/>
        <v>0.2437047393876451</v>
      </c>
      <c r="H4" s="9">
        <f t="shared" si="3"/>
        <v>0.21608331726442928</v>
      </c>
      <c r="I4" s="9">
        <f t="shared" si="3"/>
        <v>0.18901851761137056</v>
      </c>
      <c r="J4" s="9">
        <f t="shared" si="3"/>
        <v>0.1627882059609971</v>
      </c>
      <c r="K4" s="9">
        <f t="shared" si="3"/>
        <v>0.13786950351691274</v>
      </c>
      <c r="L4" s="9">
        <f t="shared" si="3"/>
        <v>0.11511733144926531</v>
      </c>
      <c r="M4" s="9">
        <f t="shared" si="3"/>
        <v>0.09608329719571453</v>
      </c>
      <c r="N4" s="9">
        <f t="shared" si="3"/>
        <v>0.08335466393669884</v>
      </c>
      <c r="O4" s="9">
        <f t="shared" si="3"/>
        <v>0.08</v>
      </c>
    </row>
    <row r="5" spans="2:15" ht="12.75" thickBot="1" thickTop="1">
      <c r="B5" s="2" t="s">
        <v>3</v>
      </c>
      <c r="C5" s="21">
        <f>C3-C4^2/2</f>
        <v>0.05500000000000001</v>
      </c>
      <c r="D5" s="21">
        <f aca="true" t="shared" si="4" ref="D5:O5">D3-D4^2/2</f>
        <v>0.0468</v>
      </c>
      <c r="E5" s="9">
        <f t="shared" si="4"/>
        <v>0.05500000000000001</v>
      </c>
      <c r="F5" s="9">
        <f t="shared" si="4"/>
        <v>0.05808600000000002</v>
      </c>
      <c r="G5" s="9">
        <f t="shared" si="4"/>
        <v>0.06030400000000001</v>
      </c>
      <c r="H5" s="9">
        <f t="shared" si="4"/>
        <v>0.061654</v>
      </c>
      <c r="I5" s="9">
        <f t="shared" si="4"/>
        <v>0.06213600000000001</v>
      </c>
      <c r="J5" s="9">
        <f t="shared" si="4"/>
        <v>0.061750000000000006</v>
      </c>
      <c r="K5" s="9">
        <f t="shared" si="4"/>
        <v>0.060496</v>
      </c>
      <c r="L5" s="9">
        <f t="shared" si="4"/>
        <v>0.05837400000000001</v>
      </c>
      <c r="M5" s="9">
        <f t="shared" si="4"/>
        <v>0.05538400000000001</v>
      </c>
      <c r="N5" s="9">
        <f t="shared" si="4"/>
        <v>0.051526000000000016</v>
      </c>
      <c r="O5" s="9">
        <f t="shared" si="4"/>
        <v>0.04680000000000001</v>
      </c>
    </row>
    <row r="6" spans="2:15" ht="13.5" thickTop="1">
      <c r="B6" s="6"/>
      <c r="C6" s="26" t="s">
        <v>11</v>
      </c>
      <c r="D6" s="27">
        <f>MAX(0,1-(S-B+Q^2-cor*P*Q)/(P^2+Q^2-2*cor*P*Q))</f>
        <v>0.4055299539170506</v>
      </c>
      <c r="E6" s="9">
        <f>SQRT((1+E3)^2-E4^2)-1</f>
        <v>0.05830052442583633</v>
      </c>
      <c r="F6" s="9">
        <f aca="true" t="shared" si="5" ref="F6:O6">SQRT((1+F3)^2-F4^2)-1</f>
        <v>0.060753034405275796</v>
      </c>
      <c r="G6" s="9">
        <f t="shared" si="5"/>
        <v>0.06240670178609098</v>
      </c>
      <c r="H6" s="9">
        <f t="shared" si="5"/>
        <v>0.06326525382897752</v>
      </c>
      <c r="I6" s="9">
        <f t="shared" si="5"/>
        <v>0.06333061650645622</v>
      </c>
      <c r="J6" s="9">
        <f t="shared" si="5"/>
        <v>0.06260293619018387</v>
      </c>
      <c r="K6" s="9">
        <f t="shared" si="5"/>
        <v>0.061080581294370884</v>
      </c>
      <c r="L6" s="9">
        <f t="shared" si="5"/>
        <v>0.05876012391853891</v>
      </c>
      <c r="M6" s="9">
        <f t="shared" si="5"/>
        <v>0.05563630100522787</v>
      </c>
      <c r="N6" s="9">
        <f t="shared" si="5"/>
        <v>0.05170195397745658</v>
      </c>
      <c r="O6" s="9">
        <f t="shared" si="5"/>
        <v>0.04694794521981849</v>
      </c>
    </row>
    <row r="7" spans="2:15" ht="11.25">
      <c r="B7" s="12"/>
      <c r="C7" s="13" t="s">
        <v>12</v>
      </c>
      <c r="D7" s="14">
        <f>x*S+y*B</f>
        <v>0.07972350230414747</v>
      </c>
      <c r="E7" s="9"/>
      <c r="F7" s="9"/>
      <c r="G7" s="9"/>
      <c r="H7" s="9"/>
      <c r="I7" s="9"/>
      <c r="J7" s="9"/>
      <c r="K7" s="9"/>
      <c r="L7" s="9"/>
      <c r="M7" s="9"/>
      <c r="N7" s="9"/>
      <c r="O7" s="2"/>
    </row>
    <row r="8" spans="2:15" ht="11.25">
      <c r="B8" s="12"/>
      <c r="C8" s="13" t="s">
        <v>8</v>
      </c>
      <c r="D8" s="14">
        <f>SQRT(x^2*P^2+y^2*Q^2+2*cor*x*y*P*Q)</f>
        <v>0.18754292903336758</v>
      </c>
      <c r="E8" s="9"/>
      <c r="F8" s="9"/>
      <c r="G8" s="9"/>
      <c r="H8" s="9"/>
      <c r="I8" s="9"/>
      <c r="J8" s="9"/>
      <c r="K8" s="9"/>
      <c r="L8" s="9"/>
      <c r="M8" s="9"/>
      <c r="N8" s="9"/>
      <c r="O8" s="2"/>
    </row>
    <row r="9" spans="2:15" ht="12" thickBot="1">
      <c r="B9" s="7"/>
      <c r="C9" s="11" t="s">
        <v>7</v>
      </c>
      <c r="D9" s="10">
        <f>IF(y=0,C5,IF(x=0,D5,x*S+y*B-V^2/2))</f>
        <v>0.0621373271889401</v>
      </c>
      <c r="E9" s="9"/>
      <c r="F9" s="9"/>
      <c r="G9" s="15" t="s">
        <v>6</v>
      </c>
      <c r="H9" s="9">
        <f>1-y</f>
        <v>0.5944700460829494</v>
      </c>
      <c r="I9" s="9"/>
      <c r="J9" s="9"/>
      <c r="K9" s="9"/>
      <c r="L9" s="9"/>
      <c r="M9" s="9"/>
      <c r="N9" s="9"/>
      <c r="O9" s="2"/>
    </row>
    <row r="10" spans="2:15" ht="12.75" thickBot="1" thickTop="1">
      <c r="B10" s="25" t="s">
        <v>9</v>
      </c>
      <c r="C10" s="24" t="s">
        <v>10</v>
      </c>
      <c r="D10" s="2"/>
      <c r="E10" s="9"/>
      <c r="F10" s="9"/>
      <c r="G10" s="9" t="str">
        <f>"'Best' Annualized Portfolio Return = "&amp;TEXT(D9,"0.0%")</f>
        <v>'Best' Annualized Portfolio Return = 6.2%</v>
      </c>
      <c r="H10" s="9"/>
      <c r="I10" s="9"/>
      <c r="J10" s="9"/>
      <c r="K10" s="9"/>
      <c r="L10" s="9"/>
      <c r="M10" s="9"/>
      <c r="N10" s="9"/>
      <c r="O10" s="2"/>
    </row>
    <row r="11" spans="2:15" ht="12" thickTop="1">
      <c r="B11" s="28" t="s">
        <v>13</v>
      </c>
      <c r="C11" s="29"/>
      <c r="D11" s="29"/>
      <c r="E11" s="9"/>
      <c r="F11" s="9"/>
      <c r="G11" s="9" t="str">
        <f>"Best Stock/Bond mix = "&amp;TEXT(x,"0%")&amp;" / "&amp;TEXT(y,"0%")</f>
        <v>Best Stock/Bond mix = 59% / 41%</v>
      </c>
      <c r="H11" s="9"/>
      <c r="I11" s="9"/>
      <c r="J11" s="9"/>
      <c r="K11" s="9"/>
      <c r="L11" s="9"/>
      <c r="M11" s="9"/>
      <c r="N11" s="9"/>
      <c r="O11" s="2"/>
    </row>
    <row r="12" spans="2:15" ht="11.25">
      <c r="B12" s="32" t="s">
        <v>15</v>
      </c>
      <c r="C12" s="29"/>
      <c r="D12" s="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9"/>
    </row>
    <row r="13" spans="2:15" ht="11.25">
      <c r="B13" s="30" t="s">
        <v>14</v>
      </c>
      <c r="C13" s="31"/>
      <c r="D13" s="29"/>
      <c r="E13" s="9">
        <f>SQRT(E1^2*P^2+(1-E1)^2*Q^2+2*E1*(1-E1)*cor*P*Q)</f>
        <v>0.3</v>
      </c>
      <c r="F13" s="9">
        <f aca="true" t="shared" si="6" ref="F13:O13">SQRT(F1^2*P^2+(1-F1)^2*Q^2+2*F1*(1-F1)*cor*P*Q)</f>
        <v>0.2717130839691015</v>
      </c>
      <c r="G13" s="9">
        <f t="shared" si="6"/>
        <v>0.2437047393876451</v>
      </c>
      <c r="H13" s="9">
        <f t="shared" si="6"/>
        <v>0.21608331726442928</v>
      </c>
      <c r="I13" s="9">
        <f t="shared" si="6"/>
        <v>0.18901851761137056</v>
      </c>
      <c r="J13" s="9">
        <f t="shared" si="6"/>
        <v>0.1627882059609971</v>
      </c>
      <c r="K13" s="9">
        <f t="shared" si="6"/>
        <v>0.13786950351691274</v>
      </c>
      <c r="L13" s="9">
        <f t="shared" si="6"/>
        <v>0.11511733144926531</v>
      </c>
      <c r="M13" s="9">
        <f t="shared" si="6"/>
        <v>0.09608329719571453</v>
      </c>
      <c r="N13" s="9">
        <f t="shared" si="6"/>
        <v>0.08335466393669884</v>
      </c>
      <c r="O13" s="9">
        <f t="shared" si="6"/>
        <v>0.08</v>
      </c>
    </row>
    <row r="14" spans="2:15" ht="11.25">
      <c r="B14" s="32" t="s">
        <v>16</v>
      </c>
      <c r="C14" s="31"/>
      <c r="D14" s="29"/>
      <c r="E14" s="9"/>
      <c r="F14" s="9"/>
      <c r="G14" s="9"/>
      <c r="H14" s="9"/>
      <c r="I14" s="9"/>
      <c r="J14" s="9"/>
      <c r="K14" s="9"/>
      <c r="L14" s="9"/>
      <c r="M14" s="9"/>
      <c r="N14" s="9"/>
      <c r="O14" s="2"/>
    </row>
    <row r="15" ht="11.25"/>
    <row r="16" ht="11.25"/>
    <row r="17" ht="11.25"/>
    <row r="18" ht="11.25"/>
    <row r="19" ht="11.25"/>
    <row r="20" ht="11.25">
      <c r="C20" s="35"/>
    </row>
    <row r="21" ht="11.25">
      <c r="C21" s="35"/>
    </row>
    <row r="22" ht="11.25"/>
    <row r="23" ht="11.25">
      <c r="B23" s="35"/>
    </row>
    <row r="24" ht="11.25"/>
    <row r="25" ht="11.25"/>
    <row r="26" ht="11.25"/>
    <row r="27" ht="11.25"/>
    <row r="28" ht="11.25"/>
    <row r="29" ht="11.25"/>
    <row r="30" ht="11.25"/>
    <row r="33" spans="2:3" ht="11.25">
      <c r="B33" s="33" t="s">
        <v>17</v>
      </c>
      <c r="C33" s="34" t="s">
        <v>18</v>
      </c>
    </row>
    <row r="34" spans="2:15" ht="11.25">
      <c r="B34" s="39" t="s">
        <v>19</v>
      </c>
      <c r="C34" s="37">
        <v>0</v>
      </c>
      <c r="D34" s="37">
        <f>C34+0.1</f>
        <v>0.1</v>
      </c>
      <c r="E34" s="37">
        <f aca="true" t="shared" si="7" ref="E34:M34">D34+0.1</f>
        <v>0.2</v>
      </c>
      <c r="F34" s="37">
        <f t="shared" si="7"/>
        <v>0.30000000000000004</v>
      </c>
      <c r="G34" s="37">
        <f t="shared" si="7"/>
        <v>0.4</v>
      </c>
      <c r="H34" s="37">
        <f t="shared" si="7"/>
        <v>0.5</v>
      </c>
      <c r="I34" s="37">
        <f t="shared" si="7"/>
        <v>0.6</v>
      </c>
      <c r="J34" s="37">
        <f t="shared" si="7"/>
        <v>0.7</v>
      </c>
      <c r="K34" s="37">
        <f t="shared" si="7"/>
        <v>0.7999999999999999</v>
      </c>
      <c r="L34" s="37">
        <f t="shared" si="7"/>
        <v>0.8999999999999999</v>
      </c>
      <c r="M34" s="37">
        <f t="shared" si="7"/>
        <v>0.9999999999999999</v>
      </c>
      <c r="N34" s="37"/>
      <c r="O34" s="37"/>
    </row>
    <row r="35" spans="2:15" ht="11.25">
      <c r="B35" s="39" t="s">
        <v>20</v>
      </c>
      <c r="C35" s="38">
        <f>(Q-cr*P)*Q/(P^2+Q^2-2*cr*P*Q)</f>
        <v>0.06639004149377593</v>
      </c>
      <c r="D35" s="38">
        <f aca="true" t="shared" si="8" ref="D35:M35">(Q-cr*P)*Q/(P^2+Q^2-2*cr*P*Q)</f>
        <v>0.043668122270742356</v>
      </c>
      <c r="E35" s="38">
        <f t="shared" si="8"/>
        <v>0.018433179723502308</v>
      </c>
      <c r="F35" s="38">
        <f t="shared" si="8"/>
        <v>-0.009756097560975618</v>
      </c>
      <c r="G35" s="38">
        <f t="shared" si="8"/>
        <v>-0.04145077720207253</v>
      </c>
      <c r="H35" s="38">
        <f t="shared" si="8"/>
        <v>-0.07734806629834255</v>
      </c>
      <c r="I35" s="38">
        <f t="shared" si="8"/>
        <v>-0.1183431952662722</v>
      </c>
      <c r="J35" s="38">
        <f t="shared" si="8"/>
        <v>-0.16560509554140132</v>
      </c>
      <c r="K35" s="38">
        <f t="shared" si="8"/>
        <v>-0.22068965517241376</v>
      </c>
      <c r="L35" s="38">
        <f t="shared" si="8"/>
        <v>-0.28571428571428564</v>
      </c>
      <c r="M35" s="38">
        <f t="shared" si="8"/>
        <v>-0.3636363636363634</v>
      </c>
      <c r="N35" s="38"/>
      <c r="O35" s="38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Stocks and Bonds</dc:title>
  <dc:subject/>
  <dc:creator>Peter Ponzo</dc:creator>
  <cp:keywords/>
  <dc:description/>
  <cp:lastModifiedBy>Peter Ponzo</cp:lastModifiedBy>
  <dcterms:created xsi:type="dcterms:W3CDTF">2003-01-30T09:03:05Z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